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оштори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<sst xmlns="http://schemas.openxmlformats.org/spreadsheetml/2006/main" count="152" uniqueCount="93">
  <si>
    <t>Додаток до кошторису</t>
  </si>
  <si>
    <t>Розрахунок обсягу навчальної роботи</t>
  </si>
  <si>
    <t>1.1.</t>
  </si>
  <si>
    <t>теоретичне навчання</t>
  </si>
  <si>
    <t>год.</t>
  </si>
  <si>
    <t>1.2.</t>
  </si>
  <si>
    <t>консультації</t>
  </si>
  <si>
    <t>1.3.</t>
  </si>
  <si>
    <t>кваліфікаційна атестація</t>
  </si>
  <si>
    <t>год.х</t>
  </si>
  <si>
    <t>чолх</t>
  </si>
  <si>
    <t>чл.ком</t>
  </si>
  <si>
    <t>Разом :</t>
  </si>
  <si>
    <t>1.4.</t>
  </si>
  <si>
    <t>виробниче навчання</t>
  </si>
  <si>
    <t>1.5.</t>
  </si>
  <si>
    <t>виробнича практика</t>
  </si>
  <si>
    <t>год :</t>
  </si>
  <si>
    <t>год</t>
  </si>
  <si>
    <t>міс.</t>
  </si>
  <si>
    <t>2.1.</t>
  </si>
  <si>
    <t>з/плата викладачів</t>
  </si>
  <si>
    <t>грн.</t>
  </si>
  <si>
    <t>2.2.</t>
  </si>
  <si>
    <t>з/плата майстра в/навчання</t>
  </si>
  <si>
    <t>грн :</t>
  </si>
  <si>
    <t>2.3.</t>
  </si>
  <si>
    <t>з/плата інструкторів в/практики</t>
  </si>
  <si>
    <t>інструк.х</t>
  </si>
  <si>
    <t>грн.х</t>
  </si>
  <si>
    <t>х</t>
  </si>
  <si>
    <t>2.4.</t>
  </si>
  <si>
    <t>Всього :</t>
  </si>
  <si>
    <t>3.</t>
  </si>
  <si>
    <t xml:space="preserve">Господарські витрати </t>
  </si>
  <si>
    <t>3.1.</t>
  </si>
  <si>
    <t>водопостачання, стоки</t>
  </si>
  <si>
    <t>л х</t>
  </si>
  <si>
    <t>дн.:</t>
  </si>
  <si>
    <t>м/к х</t>
  </si>
  <si>
    <t>чол.</t>
  </si>
  <si>
    <t>3.2.</t>
  </si>
  <si>
    <t>електроенергія</t>
  </si>
  <si>
    <t>ламп х</t>
  </si>
  <si>
    <t>квт/год</t>
  </si>
  <si>
    <t>3.3.</t>
  </si>
  <si>
    <t>канцелярські витрати</t>
  </si>
  <si>
    <t>шт. х</t>
  </si>
  <si>
    <t>4.</t>
  </si>
  <si>
    <t>Навчальні витрати</t>
  </si>
  <si>
    <t>4.1.</t>
  </si>
  <si>
    <t>4.2.</t>
  </si>
  <si>
    <t>матеріали</t>
  </si>
  <si>
    <t>стрічка</t>
  </si>
  <si>
    <t>накладна</t>
  </si>
  <si>
    <t>свідоцтва з додатком</t>
  </si>
  <si>
    <t>шт.х</t>
  </si>
  <si>
    <t xml:space="preserve">журнал обліку теоретичного навчання </t>
  </si>
  <si>
    <t xml:space="preserve">журнал обліку виробничого навчання </t>
  </si>
  <si>
    <t>Разом:</t>
  </si>
  <si>
    <t>Н.О. Ніжнік</t>
  </si>
  <si>
    <t>Головний бухгалтер</t>
  </si>
  <si>
    <t>ЗАТВЕРДЖУЮ</t>
  </si>
  <si>
    <t>КОШТОРИС</t>
  </si>
  <si>
    <t>Назва професії</t>
  </si>
  <si>
    <t>Код</t>
  </si>
  <si>
    <t>Кількість слухачів</t>
  </si>
  <si>
    <t>Термін навчання</t>
  </si>
  <si>
    <t xml:space="preserve"> год.,</t>
  </si>
  <si>
    <t>1.</t>
  </si>
  <si>
    <t>Заробітна плата (грн.)</t>
  </si>
  <si>
    <t>(дивись додаток до кошторису)</t>
  </si>
  <si>
    <t>2.</t>
  </si>
  <si>
    <t>Нарахування на з/плату (грн.)</t>
  </si>
  <si>
    <t>Господарські витрати (грн.)</t>
  </si>
  <si>
    <t>Навчальні витрати (грн.)</t>
  </si>
  <si>
    <t>5.</t>
  </si>
  <si>
    <t>Накладні витрати (грн.) до п.п.(1+2+3)</t>
  </si>
  <si>
    <t>(у разі представлення відповідних документів)</t>
  </si>
  <si>
    <t>6.</t>
  </si>
  <si>
    <t>Загальна вартість навчання групи (грн.)</t>
  </si>
  <si>
    <t>7.</t>
  </si>
  <si>
    <t>Загальна вартість навчання одного слухача (грн.)</t>
  </si>
  <si>
    <t>Директор державного професійно-технічного навчального закладу "Славутський професійний ліцей"</t>
  </si>
  <si>
    <t>рахунок</t>
  </si>
  <si>
    <t xml:space="preserve">Розрахунок заробітної плати </t>
  </si>
  <si>
    <t>Офіціант  ІІІ</t>
  </si>
  <si>
    <t>грн</t>
  </si>
  <si>
    <t>Оплата праці інших працівників</t>
  </si>
  <si>
    <t>витрат на професійне навчання безробітних</t>
  </si>
  <si>
    <t>шт х</t>
  </si>
  <si>
    <t>3,5місяців</t>
  </si>
  <si>
    <t>І.Д.Янкова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</si>
</sst>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;[Red]#,##0.00"/>
    <numFmt numFmtId="186" formatCode="0.0%"/>
    <numFmt numFmtId="187" formatCode="#,##0.00\ &quot;грн.&quot;"/>
    <numFmt numFmtId="188" formatCode="00000000"/>
    <numFmt numFmtId="189" formatCode="00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0" applyNumberFormat="0" applyBorder="0" applyAlignment="0" applyProtection="0"/>
    <xf numFmtId="0" fontId="0" fillId="30" borderId="8" applyNumberFormat="0" applyFont="0" applyAlignment="0" applyProtection="0"/>
    <xf numFmtId="0" fontId="36" fillId="28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" fontId="4" fillId="0" borderId="0" xfId="56" applyNumberFormat="1" applyFont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" fontId="4" fillId="0" borderId="0" xfId="56" applyNumberFormat="1" applyFont="1">
      <alignment/>
      <protection/>
    </xf>
    <xf numFmtId="2" fontId="4" fillId="0" borderId="0" xfId="56" applyNumberFormat="1" applyFont="1">
      <alignment/>
      <protection/>
    </xf>
    <xf numFmtId="2" fontId="4" fillId="0" borderId="10" xfId="56" applyNumberFormat="1" applyFont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1" fontId="4" fillId="0" borderId="0" xfId="53" applyNumberFormat="1" applyFont="1">
      <alignment/>
      <protection/>
    </xf>
    <xf numFmtId="0" fontId="4" fillId="0" borderId="0" xfId="53" applyFont="1">
      <alignment/>
      <protection/>
    </xf>
    <xf numFmtId="4" fontId="4" fillId="0" borderId="0" xfId="56" applyNumberFormat="1" applyFont="1">
      <alignment/>
      <protection/>
    </xf>
    <xf numFmtId="2" fontId="4" fillId="0" borderId="0" xfId="53" applyNumberFormat="1" applyFont="1" applyFill="1" applyAlignment="1">
      <alignment vertical="center"/>
      <protection/>
    </xf>
    <xf numFmtId="184" fontId="4" fillId="0" borderId="0" xfId="0" applyNumberFormat="1" applyFont="1" applyAlignment="1">
      <alignment vertical="center"/>
    </xf>
    <xf numFmtId="2" fontId="4" fillId="0" borderId="0" xfId="56" applyNumberFormat="1" applyFont="1" applyAlignment="1">
      <alignment vertical="center"/>
      <protection/>
    </xf>
    <xf numFmtId="184" fontId="4" fillId="0" borderId="0" xfId="56" applyNumberFormat="1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2" fontId="4" fillId="0" borderId="0" xfId="53" applyNumberFormat="1" applyFont="1" applyAlignment="1">
      <alignment vertical="center"/>
      <protection/>
    </xf>
    <xf numFmtId="9" fontId="4" fillId="0" borderId="0" xfId="53" applyNumberFormat="1" applyFont="1" applyAlignment="1">
      <alignment vertical="center"/>
      <protection/>
    </xf>
    <xf numFmtId="184" fontId="4" fillId="0" borderId="0" xfId="53" applyNumberFormat="1" applyFont="1" applyAlignment="1">
      <alignment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2" fontId="4" fillId="0" borderId="0" xfId="53" applyNumberFormat="1" applyFont="1">
      <alignment/>
      <protection/>
    </xf>
    <xf numFmtId="4" fontId="4" fillId="0" borderId="10" xfId="56" applyNumberFormat="1" applyFont="1" applyBorder="1" applyAlignment="1">
      <alignment vertical="center"/>
      <protection/>
    </xf>
    <xf numFmtId="185" fontId="4" fillId="0" borderId="11" xfId="56" applyNumberFormat="1" applyFont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4" fillId="0" borderId="0" xfId="53" applyFont="1" applyFill="1" applyAlignment="1">
      <alignment horizontal="center" vertical="center"/>
      <protection/>
    </xf>
    <xf numFmtId="2" fontId="4" fillId="0" borderId="0" xfId="53" applyNumberFormat="1" applyFont="1" applyFill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2" fontId="4" fillId="0" borderId="0" xfId="54" applyNumberFormat="1" applyFont="1" applyFill="1">
      <alignment/>
      <protection/>
    </xf>
    <xf numFmtId="2" fontId="4" fillId="0" borderId="0" xfId="54" applyNumberFormat="1" applyFont="1" applyAlignment="1">
      <alignment vertical="center"/>
      <protection/>
    </xf>
    <xf numFmtId="2" fontId="4" fillId="0" borderId="0" xfId="54" applyNumberFormat="1" applyFont="1">
      <alignment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1" fontId="4" fillId="0" borderId="0" xfId="54" applyNumberFormat="1" applyFont="1" applyFill="1" applyAlignment="1">
      <alignment horizontal="center" vertical="center"/>
      <protection/>
    </xf>
    <xf numFmtId="4" fontId="4" fillId="0" borderId="0" xfId="54" applyNumberFormat="1" applyFont="1">
      <alignment/>
      <protection/>
    </xf>
    <xf numFmtId="4" fontId="4" fillId="0" borderId="10" xfId="53" applyNumberFormat="1" applyFont="1" applyBorder="1" applyAlignment="1">
      <alignment horizontal="center" vertical="center"/>
      <protection/>
    </xf>
    <xf numFmtId="49" fontId="4" fillId="0" borderId="0" xfId="53" applyNumberFormat="1" applyFont="1" applyFill="1" applyAlignment="1">
      <alignment horizontal="center" vertical="center"/>
      <protection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>
      <alignment/>
      <protection/>
    </xf>
    <xf numFmtId="49" fontId="4" fillId="0" borderId="0" xfId="53" applyNumberFormat="1" applyFont="1" applyAlignment="1">
      <alignment horizontal="center" vertical="center"/>
      <protection/>
    </xf>
    <xf numFmtId="4" fontId="4" fillId="0" borderId="11" xfId="56" applyNumberFormat="1" applyFont="1" applyBorder="1" applyAlignment="1">
      <alignment vertical="center"/>
      <protection/>
    </xf>
    <xf numFmtId="4" fontId="4" fillId="0" borderId="0" xfId="56" applyNumberFormat="1" applyFont="1" applyBorder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0" fontId="4" fillId="0" borderId="0" xfId="56" applyFont="1" applyFill="1">
      <alignment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Font="1" applyFill="1">
      <alignment/>
      <protection/>
    </xf>
    <xf numFmtId="2" fontId="4" fillId="0" borderId="0" xfId="54" applyNumberFormat="1" applyFont="1" applyFill="1" applyAlignment="1">
      <alignment vertical="center"/>
      <protection/>
    </xf>
    <xf numFmtId="1" fontId="4" fillId="0" borderId="0" xfId="54" applyNumberFormat="1" applyFont="1" applyFill="1" applyAlignment="1">
      <alignment vertical="center"/>
      <protection/>
    </xf>
    <xf numFmtId="4" fontId="4" fillId="0" borderId="0" xfId="54" applyNumberFormat="1" applyFont="1" applyFill="1">
      <alignment/>
      <protection/>
    </xf>
    <xf numFmtId="4" fontId="4" fillId="0" borderId="0" xfId="53" applyNumberFormat="1" applyFont="1" applyFill="1" applyBorder="1">
      <alignment/>
      <protection/>
    </xf>
    <xf numFmtId="4" fontId="4" fillId="0" borderId="10" xfId="54" applyNumberFormat="1" applyFont="1" applyBorder="1" applyAlignment="1">
      <alignment vertical="center"/>
      <protection/>
    </xf>
    <xf numFmtId="1" fontId="4" fillId="0" borderId="0" xfId="56" applyNumberFormat="1" applyFont="1" applyAlignment="1">
      <alignment horizontal="center" vertical="center" wrapText="1"/>
      <protection/>
    </xf>
    <xf numFmtId="0" fontId="4" fillId="0" borderId="10" xfId="53" applyFont="1" applyBorder="1" applyAlignment="1">
      <alignment vertical="center"/>
      <protection/>
    </xf>
    <xf numFmtId="0" fontId="4" fillId="0" borderId="10" xfId="56" applyFont="1" applyBorder="1" applyAlignment="1">
      <alignment vertical="center"/>
      <protection/>
    </xf>
    <xf numFmtId="0" fontId="4" fillId="0" borderId="0" xfId="56" applyFont="1" applyAlignment="1">
      <alignment horizontal="left"/>
      <protection/>
    </xf>
    <xf numFmtId="14" fontId="4" fillId="0" borderId="0" xfId="56" applyNumberFormat="1" applyFont="1" applyBorder="1" applyAlignment="1">
      <alignment horizontal="left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>
      <alignment/>
      <protection/>
    </xf>
    <xf numFmtId="1" fontId="4" fillId="0" borderId="0" xfId="56" applyNumberFormat="1" applyFont="1" applyAlignment="1">
      <alignment horizontal="left" vertical="center"/>
      <protection/>
    </xf>
    <xf numFmtId="49" fontId="4" fillId="0" borderId="0" xfId="56" applyNumberFormat="1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185" fontId="4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0" fontId="5" fillId="0" borderId="0" xfId="56" applyFont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185" fontId="5" fillId="0" borderId="11" xfId="56" applyNumberFormat="1" applyFont="1" applyBorder="1">
      <alignment/>
      <protection/>
    </xf>
    <xf numFmtId="49" fontId="4" fillId="0" borderId="0" xfId="56" applyNumberFormat="1" applyFont="1" applyAlignment="1">
      <alignment horizontal="right" vertical="center"/>
      <protection/>
    </xf>
    <xf numFmtId="49" fontId="4" fillId="0" borderId="0" xfId="54" applyNumberFormat="1" applyFont="1" applyFill="1" applyAlignment="1">
      <alignment horizontal="right" vertical="center"/>
      <protection/>
    </xf>
    <xf numFmtId="0" fontId="4" fillId="0" borderId="0" xfId="54" applyFont="1" applyFill="1">
      <alignment/>
      <protection/>
    </xf>
    <xf numFmtId="0" fontId="4" fillId="0" borderId="0" xfId="54" applyFont="1">
      <alignment/>
      <protection/>
    </xf>
    <xf numFmtId="49" fontId="4" fillId="0" borderId="0" xfId="54" applyNumberFormat="1" applyFont="1" applyAlignment="1">
      <alignment horizontal="center" vertical="center"/>
      <protection/>
    </xf>
    <xf numFmtId="49" fontId="4" fillId="0" borderId="0" xfId="54" applyNumberFormat="1" applyFont="1" applyAlignment="1">
      <alignment horizontal="right" vertical="center"/>
      <protection/>
    </xf>
    <xf numFmtId="49" fontId="4" fillId="0" borderId="0" xfId="56" applyNumberFormat="1" applyFont="1" applyFill="1" applyAlignment="1">
      <alignment horizontal="right" vertical="center"/>
      <protection/>
    </xf>
    <xf numFmtId="49" fontId="4" fillId="0" borderId="0" xfId="57" applyNumberFormat="1" applyFont="1" applyFill="1" applyAlignment="1">
      <alignment horizontal="center" vertical="center"/>
      <protection/>
    </xf>
    <xf numFmtId="49" fontId="4" fillId="0" borderId="0" xfId="54" applyNumberFormat="1" applyFont="1" applyFill="1" applyAlignment="1">
      <alignment horizontal="center" vertical="center"/>
      <protection/>
    </xf>
    <xf numFmtId="1" fontId="4" fillId="0" borderId="0" xfId="54" applyNumberFormat="1" applyFont="1" applyAlignment="1">
      <alignment vertical="center"/>
      <protection/>
    </xf>
    <xf numFmtId="2" fontId="4" fillId="0" borderId="0" xfId="54" applyNumberFormat="1" applyFont="1" applyAlignment="1">
      <alignment horizontal="center" vertical="center"/>
      <protection/>
    </xf>
    <xf numFmtId="49" fontId="4" fillId="0" borderId="0" xfId="53" applyNumberFormat="1" applyFont="1" applyAlignment="1">
      <alignment horizontal="right" vertical="center"/>
      <protection/>
    </xf>
    <xf numFmtId="49" fontId="4" fillId="0" borderId="0" xfId="53" applyNumberFormat="1" applyFont="1" applyAlignment="1">
      <alignment horizontal="left" vertical="center"/>
      <protection/>
    </xf>
    <xf numFmtId="49" fontId="4" fillId="0" borderId="0" xfId="56" applyNumberFormat="1" applyFont="1" applyBorder="1" applyAlignment="1">
      <alignment horizontal="right" vertical="center"/>
      <protection/>
    </xf>
    <xf numFmtId="2" fontId="4" fillId="0" borderId="0" xfId="56" applyNumberFormat="1" applyFont="1" applyFill="1">
      <alignment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9" fontId="4" fillId="0" borderId="0" xfId="56" applyNumberFormat="1" applyFont="1" applyAlignment="1">
      <alignment vertical="center"/>
      <protection/>
    </xf>
    <xf numFmtId="1" fontId="4" fillId="0" borderId="0" xfId="56" applyNumberFormat="1" applyFont="1" applyAlignment="1">
      <alignment horizontal="center" vertical="center"/>
      <protection/>
    </xf>
    <xf numFmtId="14" fontId="4" fillId="0" borderId="0" xfId="56" applyNumberFormat="1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2" fontId="4" fillId="0" borderId="0" xfId="56" applyNumberFormat="1" applyFont="1" applyFill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2" fontId="4" fillId="0" borderId="0" xfId="56" applyNumberFormat="1" applyFont="1" applyFill="1" applyAlignment="1">
      <alignment vertical="center"/>
      <protection/>
    </xf>
    <xf numFmtId="184" fontId="4" fillId="0" borderId="0" xfId="56" applyNumberFormat="1" applyFont="1" applyAlignment="1">
      <alignment horizontal="left"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Alignment="1">
      <alignment vertical="center"/>
      <protection/>
    </xf>
    <xf numFmtId="1" fontId="4" fillId="0" borderId="0" xfId="53" applyNumberFormat="1" applyFont="1" applyAlignment="1">
      <alignment horizontal="left" vertical="center"/>
      <protection/>
    </xf>
    <xf numFmtId="2" fontId="4" fillId="0" borderId="0" xfId="53" applyNumberFormat="1" applyFont="1" applyFill="1" applyAlignment="1">
      <alignment horizontal="center" vertical="center"/>
      <protection/>
    </xf>
    <xf numFmtId="14" fontId="4" fillId="0" borderId="0" xfId="56" applyNumberFormat="1" applyFont="1" applyBorder="1" applyAlignment="1">
      <alignment horizontal="left" vertical="center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horizontal="left" vertical="center" wrapText="1"/>
      <protection/>
    </xf>
    <xf numFmtId="14" fontId="5" fillId="0" borderId="0" xfId="56" applyNumberFormat="1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2" fontId="4" fillId="0" borderId="0" xfId="56" applyNumberFormat="1" applyFont="1" applyAlignment="1">
      <alignment horizontal="center" vertical="center"/>
      <protection/>
    </xf>
    <xf numFmtId="184" fontId="4" fillId="0" borderId="0" xfId="53" applyNumberFormat="1" applyFont="1" applyAlignment="1">
      <alignment horizontal="left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1" fontId="4" fillId="0" borderId="0" xfId="53" applyNumberFormat="1" applyFont="1" applyAlignment="1">
      <alignment horizontal="center" vertical="center"/>
      <protection/>
    </xf>
    <xf numFmtId="14" fontId="4" fillId="0" borderId="0" xfId="53" applyNumberFormat="1" applyFont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  <xf numFmtId="9" fontId="4" fillId="0" borderId="0" xfId="56" applyNumberFormat="1" applyFont="1" applyFill="1" applyAlignment="1">
      <alignment horizontal="left" vertical="center" indent="4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Кошторис 1" xfId="53"/>
    <cellStyle name="Обычный_Кошторис ПТУ" xfId="54"/>
    <cellStyle name="Обычный_Кошторис ПТУ 2004 " xfId="55"/>
    <cellStyle name="Обычный_Кошторис ПТУ 2007" xfId="56"/>
    <cellStyle name="Обычный_Кошторис ПТУ-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79">
      <selection activeCell="K96" sqref="K96"/>
    </sheetView>
  </sheetViews>
  <sheetFormatPr defaultColWidth="9.140625" defaultRowHeight="15.75" customHeight="1"/>
  <cols>
    <col min="1" max="1" width="3.57421875" style="74" customWidth="1"/>
    <col min="2" max="2" width="8.57421875" style="2" customWidth="1"/>
    <col min="3" max="3" width="10.421875" style="2" customWidth="1"/>
    <col min="4" max="4" width="10.7109375" style="2" customWidth="1"/>
    <col min="5" max="5" width="8.57421875" style="2" customWidth="1"/>
    <col min="6" max="6" width="6.7109375" style="2" customWidth="1"/>
    <col min="7" max="7" width="6.28125" style="2" customWidth="1"/>
    <col min="8" max="8" width="6.57421875" style="2" customWidth="1"/>
    <col min="9" max="9" width="7.00390625" style="2" customWidth="1"/>
    <col min="10" max="10" width="4.28125" style="2" customWidth="1"/>
    <col min="11" max="11" width="7.140625" style="5" customWidth="1"/>
    <col min="12" max="12" width="11.28125" style="5" customWidth="1"/>
    <col min="13" max="13" width="6.28125" style="5" customWidth="1"/>
    <col min="14" max="16384" width="9.140625" style="5" customWidth="1"/>
  </cols>
  <sheetData>
    <row r="1" spans="1:13" ht="1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4:11" ht="15" customHeight="1">
      <c r="D2" s="3"/>
      <c r="E2" s="3"/>
      <c r="G2" s="93"/>
      <c r="H2" s="94"/>
      <c r="I2" s="4"/>
      <c r="J2" s="94"/>
      <c r="K2" s="94"/>
    </row>
    <row r="3" spans="1:2" ht="15" customHeight="1">
      <c r="A3" s="67">
        <v>1</v>
      </c>
      <c r="B3" s="2" t="s">
        <v>1</v>
      </c>
    </row>
    <row r="4" spans="1:13" ht="15" customHeight="1">
      <c r="A4" s="67" t="s">
        <v>2</v>
      </c>
      <c r="B4" s="2" t="s">
        <v>3</v>
      </c>
      <c r="L4" s="6">
        <v>100</v>
      </c>
      <c r="M4" s="5" t="s">
        <v>4</v>
      </c>
    </row>
    <row r="5" spans="1:13" ht="15" customHeight="1">
      <c r="A5" s="67" t="s">
        <v>5</v>
      </c>
      <c r="B5" s="2" t="s">
        <v>6</v>
      </c>
      <c r="L5" s="6">
        <v>8</v>
      </c>
      <c r="M5" s="5" t="s">
        <v>4</v>
      </c>
    </row>
    <row r="6" spans="1:13" ht="15" customHeight="1">
      <c r="A6" s="67" t="s">
        <v>7</v>
      </c>
      <c r="B6" s="2" t="s">
        <v>8</v>
      </c>
      <c r="F6" s="2">
        <v>0.25</v>
      </c>
      <c r="G6" s="2" t="s">
        <v>9</v>
      </c>
      <c r="H6" s="2">
        <v>5</v>
      </c>
      <c r="I6" s="2" t="s">
        <v>10</v>
      </c>
      <c r="J6" s="2">
        <v>3</v>
      </c>
      <c r="K6" s="5" t="s">
        <v>11</v>
      </c>
      <c r="L6" s="7">
        <f>ROUND(F6*H6*J6,2)</f>
        <v>3.75</v>
      </c>
      <c r="M6" s="5" t="s">
        <v>4</v>
      </c>
    </row>
    <row r="7" spans="1:4" ht="15" customHeight="1">
      <c r="A7" s="67"/>
      <c r="B7" s="2" t="s">
        <v>12</v>
      </c>
      <c r="C7" s="8">
        <f>L4+L5+L6</f>
        <v>111.75</v>
      </c>
      <c r="D7" s="2" t="s">
        <v>4</v>
      </c>
    </row>
    <row r="8" spans="1:13" ht="15" customHeight="1">
      <c r="A8" s="74" t="s">
        <v>13</v>
      </c>
      <c r="B8" s="2" t="s">
        <v>14</v>
      </c>
      <c r="F8" s="9"/>
      <c r="G8" s="10"/>
      <c r="H8" s="10"/>
      <c r="I8" s="9"/>
      <c r="J8" s="9"/>
      <c r="K8" s="12"/>
      <c r="L8" s="11">
        <v>100</v>
      </c>
      <c r="M8" s="5" t="s">
        <v>4</v>
      </c>
    </row>
    <row r="9" spans="1:13" ht="15" customHeight="1">
      <c r="A9" s="74" t="s">
        <v>15</v>
      </c>
      <c r="B9" s="2" t="s">
        <v>16</v>
      </c>
      <c r="F9" s="9">
        <v>224</v>
      </c>
      <c r="G9" s="9" t="s">
        <v>17</v>
      </c>
      <c r="H9" s="96">
        <v>167</v>
      </c>
      <c r="I9" s="96"/>
      <c r="J9" s="9" t="s">
        <v>18</v>
      </c>
      <c r="K9" s="12"/>
      <c r="L9" s="12">
        <f>ROUND(F9/H9,1)</f>
        <v>1.3</v>
      </c>
      <c r="M9" s="12" t="s">
        <v>19</v>
      </c>
    </row>
    <row r="10" ht="15" customHeight="1">
      <c r="A10" s="67"/>
    </row>
    <row r="11" spans="1:2" ht="15" customHeight="1">
      <c r="A11" s="67">
        <v>2</v>
      </c>
      <c r="B11" s="2" t="s">
        <v>85</v>
      </c>
    </row>
    <row r="12" spans="1:13" ht="15" customHeight="1">
      <c r="A12" s="67" t="s">
        <v>20</v>
      </c>
      <c r="B12" s="2" t="s">
        <v>21</v>
      </c>
      <c r="E12" s="97">
        <v>100</v>
      </c>
      <c r="F12" s="97"/>
      <c r="G12" s="2" t="s">
        <v>9</v>
      </c>
      <c r="H12" s="95">
        <v>88.32</v>
      </c>
      <c r="I12" s="95"/>
      <c r="J12" s="2" t="s">
        <v>22</v>
      </c>
      <c r="L12" s="13">
        <f>ROUND(E12*H12,2)</f>
        <v>8832</v>
      </c>
      <c r="M12" s="5" t="s">
        <v>22</v>
      </c>
    </row>
    <row r="13" spans="1:13" ht="15" customHeight="1">
      <c r="A13" s="74" t="s">
        <v>23</v>
      </c>
      <c r="B13" s="2" t="s">
        <v>24</v>
      </c>
      <c r="E13" s="14"/>
      <c r="F13" s="2" t="s">
        <v>25</v>
      </c>
      <c r="G13" s="15">
        <v>150.6</v>
      </c>
      <c r="H13" s="2" t="s">
        <v>9</v>
      </c>
      <c r="I13" s="1">
        <f>L8</f>
        <v>100</v>
      </c>
      <c r="J13" s="98" t="s">
        <v>4</v>
      </c>
      <c r="K13" s="98"/>
      <c r="L13" s="7">
        <f>ROUND(E13/G13*I13,2)</f>
        <v>0</v>
      </c>
      <c r="M13" s="5" t="s">
        <v>22</v>
      </c>
    </row>
    <row r="14" spans="1:11" ht="15" customHeight="1">
      <c r="A14" s="74" t="s">
        <v>26</v>
      </c>
      <c r="B14" s="2" t="s">
        <v>27</v>
      </c>
      <c r="E14" s="16"/>
      <c r="G14" s="17"/>
      <c r="J14" s="98"/>
      <c r="K14" s="98"/>
    </row>
    <row r="15" spans="2:13" ht="15" customHeight="1">
      <c r="B15" s="18"/>
      <c r="C15" s="18">
        <v>10</v>
      </c>
      <c r="D15" s="18" t="s">
        <v>28</v>
      </c>
      <c r="E15" s="19"/>
      <c r="F15" s="9" t="s">
        <v>29</v>
      </c>
      <c r="G15" s="20">
        <v>0.05</v>
      </c>
      <c r="H15" s="19" t="s">
        <v>30</v>
      </c>
      <c r="I15" s="21">
        <f>L9</f>
        <v>1.3</v>
      </c>
      <c r="J15" s="109" t="s">
        <v>19</v>
      </c>
      <c r="K15" s="109"/>
      <c r="L15" s="24">
        <f>ROUND(C15*E15*G15*I15,2)</f>
        <v>0</v>
      </c>
      <c r="M15" s="12" t="s">
        <v>22</v>
      </c>
    </row>
    <row r="16" spans="1:4" ht="15" customHeight="1">
      <c r="A16" s="67"/>
      <c r="B16" s="2" t="s">
        <v>12</v>
      </c>
      <c r="C16" s="25">
        <f>SUM(L12:L15)</f>
        <v>8832</v>
      </c>
      <c r="D16" s="5" t="s">
        <v>22</v>
      </c>
    </row>
    <row r="17" spans="1:13" ht="15" customHeight="1">
      <c r="A17" s="67" t="s">
        <v>31</v>
      </c>
      <c r="B17" s="2" t="s">
        <v>88</v>
      </c>
      <c r="F17" s="91">
        <v>0.15</v>
      </c>
      <c r="L17" s="5">
        <f>MROUND(C16*F17,2)</f>
        <v>1324</v>
      </c>
      <c r="M17" s="5" t="s">
        <v>87</v>
      </c>
    </row>
    <row r="18" spans="1:4" ht="15" customHeight="1" thickBot="1">
      <c r="A18" s="67"/>
      <c r="B18" s="2" t="s">
        <v>32</v>
      </c>
      <c r="C18" s="26">
        <f>C16+D17+L17</f>
        <v>10156</v>
      </c>
      <c r="D18" s="5" t="s">
        <v>22</v>
      </c>
    </row>
    <row r="19" ht="15" customHeight="1">
      <c r="A19" s="67"/>
    </row>
    <row r="20" spans="1:11" ht="15" customHeight="1">
      <c r="A20" s="67" t="s">
        <v>33</v>
      </c>
      <c r="B20" s="2" t="s">
        <v>34</v>
      </c>
      <c r="E20" s="27"/>
      <c r="F20" s="27"/>
      <c r="G20" s="28"/>
      <c r="H20" s="28"/>
      <c r="I20" s="27"/>
      <c r="J20" s="29"/>
      <c r="K20" s="28"/>
    </row>
    <row r="21" spans="1:11" s="12" customFormat="1" ht="15" customHeight="1">
      <c r="A21" s="47" t="s">
        <v>35</v>
      </c>
      <c r="B21" s="9" t="s">
        <v>36</v>
      </c>
      <c r="C21" s="9"/>
      <c r="D21" s="9"/>
      <c r="E21" s="9"/>
      <c r="F21" s="9"/>
      <c r="G21" s="10"/>
      <c r="H21" s="10"/>
      <c r="I21" s="10"/>
      <c r="J21" s="111"/>
      <c r="K21" s="111"/>
    </row>
    <row r="22" spans="1:13" s="77" customFormat="1" ht="15" customHeight="1">
      <c r="A22" s="75"/>
      <c r="B22" s="9">
        <v>20</v>
      </c>
      <c r="C22" s="10" t="s">
        <v>37</v>
      </c>
      <c r="D22" s="30">
        <v>56</v>
      </c>
      <c r="E22" s="10" t="s">
        <v>38</v>
      </c>
      <c r="F22" s="23">
        <v>1000</v>
      </c>
      <c r="G22" s="10" t="s">
        <v>39</v>
      </c>
      <c r="H22" s="31">
        <v>40.46</v>
      </c>
      <c r="I22" s="10" t="s">
        <v>29</v>
      </c>
      <c r="J22" s="32">
        <v>5</v>
      </c>
      <c r="K22" s="12" t="s">
        <v>40</v>
      </c>
      <c r="L22" s="33">
        <f>ROUND(B22*D22/F22*H22*J22,2)</f>
        <v>226.58</v>
      </c>
      <c r="M22" s="76" t="s">
        <v>22</v>
      </c>
    </row>
    <row r="23" spans="1:12" s="77" customFormat="1" ht="15" customHeight="1">
      <c r="A23" s="78" t="s">
        <v>41</v>
      </c>
      <c r="B23" s="18" t="s">
        <v>42</v>
      </c>
      <c r="C23" s="18"/>
      <c r="D23" s="18"/>
      <c r="E23" s="18"/>
      <c r="F23" s="18"/>
      <c r="G23" s="18"/>
      <c r="H23" s="34"/>
      <c r="I23" s="18"/>
      <c r="J23" s="18"/>
      <c r="L23" s="35"/>
    </row>
    <row r="24" spans="1:13" s="77" customFormat="1" ht="15" customHeight="1">
      <c r="A24" s="79"/>
      <c r="B24" s="18"/>
      <c r="C24" s="36">
        <v>12</v>
      </c>
      <c r="D24" s="37" t="s">
        <v>43</v>
      </c>
      <c r="E24" s="22">
        <v>0.15</v>
      </c>
      <c r="F24" s="37" t="s">
        <v>44</v>
      </c>
      <c r="G24" s="38">
        <v>162</v>
      </c>
      <c r="H24" s="37" t="s">
        <v>9</v>
      </c>
      <c r="I24" s="110">
        <v>3.2</v>
      </c>
      <c r="J24" s="110"/>
      <c r="K24" s="77" t="s">
        <v>22</v>
      </c>
      <c r="L24" s="39">
        <f>ROUND(C24*E24*G24*I24,2)</f>
        <v>933.12</v>
      </c>
      <c r="M24" s="77" t="s">
        <v>22</v>
      </c>
    </row>
    <row r="25" spans="1:12" s="77" customFormat="1" ht="15" customHeight="1">
      <c r="A25" s="79"/>
      <c r="B25" s="9" t="s">
        <v>32</v>
      </c>
      <c r="C25" s="40">
        <f>SUM(L22:L24)</f>
        <v>1159.7</v>
      </c>
      <c r="D25" s="12" t="s">
        <v>22</v>
      </c>
      <c r="E25" s="22"/>
      <c r="F25" s="37"/>
      <c r="G25" s="38"/>
      <c r="H25" s="37"/>
      <c r="I25" s="22"/>
      <c r="J25" s="22"/>
      <c r="L25" s="39"/>
    </row>
    <row r="26" spans="1:13" s="43" customFormat="1" ht="15" customHeight="1">
      <c r="A26" s="41" t="s">
        <v>45</v>
      </c>
      <c r="B26" s="27" t="s">
        <v>46</v>
      </c>
      <c r="C26" s="27"/>
      <c r="D26" s="27"/>
      <c r="E26" s="28"/>
      <c r="F26" s="28"/>
      <c r="G26" s="42"/>
      <c r="H26" s="27"/>
      <c r="I26" s="28"/>
      <c r="J26" s="28"/>
      <c r="L26" s="44">
        <v>50</v>
      </c>
      <c r="M26" s="43" t="s">
        <v>22</v>
      </c>
    </row>
    <row r="27" spans="1:10" s="12" customFormat="1" ht="15" customHeight="1">
      <c r="A27" s="47"/>
      <c r="B27" s="9" t="s">
        <v>32</v>
      </c>
      <c r="C27" s="40">
        <f>L26</f>
        <v>50</v>
      </c>
      <c r="D27" s="12" t="s">
        <v>22</v>
      </c>
      <c r="E27" s="9"/>
      <c r="F27" s="9"/>
      <c r="G27" s="9"/>
      <c r="H27" s="9"/>
      <c r="I27" s="9"/>
      <c r="J27" s="9"/>
    </row>
    <row r="28" spans="1:4" ht="15" customHeight="1" thickBot="1">
      <c r="A28" s="67"/>
      <c r="B28" s="2" t="s">
        <v>12</v>
      </c>
      <c r="C28" s="48">
        <f>SUM(C25+C27)</f>
        <v>1209.7</v>
      </c>
      <c r="D28" s="5" t="s">
        <v>22</v>
      </c>
    </row>
    <row r="29" spans="1:4" ht="15" customHeight="1">
      <c r="A29" s="67"/>
      <c r="C29" s="49"/>
      <c r="D29" s="5"/>
    </row>
    <row r="30" spans="1:2" ht="15" customHeight="1">
      <c r="A30" s="67" t="s">
        <v>48</v>
      </c>
      <c r="B30" s="2" t="s">
        <v>49</v>
      </c>
    </row>
    <row r="31" spans="1:13" s="53" customFormat="1" ht="15" customHeight="1">
      <c r="A31" s="80" t="s">
        <v>50</v>
      </c>
      <c r="B31" s="52" t="s">
        <v>52</v>
      </c>
      <c r="C31" s="52"/>
      <c r="D31" s="52"/>
      <c r="E31" s="52"/>
      <c r="F31" s="52"/>
      <c r="G31" s="52"/>
      <c r="H31" s="52"/>
      <c r="I31" s="52"/>
      <c r="J31" s="52"/>
      <c r="L31" s="88"/>
      <c r="M31" s="51" t="s">
        <v>22</v>
      </c>
    </row>
    <row r="32" spans="1:13" s="77" customFormat="1" ht="15" customHeight="1">
      <c r="A32" s="82"/>
      <c r="B32" s="36" t="s">
        <v>53</v>
      </c>
      <c r="F32" s="36">
        <v>1</v>
      </c>
      <c r="G32" s="22" t="s">
        <v>47</v>
      </c>
      <c r="H32" s="54">
        <v>2.5</v>
      </c>
      <c r="I32" s="22" t="s">
        <v>29</v>
      </c>
      <c r="J32" s="55">
        <v>5</v>
      </c>
      <c r="K32" s="36" t="s">
        <v>40</v>
      </c>
      <c r="L32" s="56">
        <f>ROUND(F32*H32*J32,2)</f>
        <v>12.5</v>
      </c>
      <c r="M32" s="76" t="s">
        <v>22</v>
      </c>
    </row>
    <row r="33" spans="1:13" s="77" customFormat="1" ht="15" customHeight="1">
      <c r="A33" s="82"/>
      <c r="B33" s="36" t="s">
        <v>84</v>
      </c>
      <c r="C33" s="36"/>
      <c r="D33" s="36"/>
      <c r="E33" s="55"/>
      <c r="F33" s="36">
        <v>2</v>
      </c>
      <c r="G33" s="22" t="s">
        <v>90</v>
      </c>
      <c r="H33" s="54">
        <v>0.12</v>
      </c>
      <c r="I33" s="22" t="s">
        <v>29</v>
      </c>
      <c r="J33" s="55">
        <v>5</v>
      </c>
      <c r="K33" s="36" t="s">
        <v>40</v>
      </c>
      <c r="L33" s="56">
        <v>2.4</v>
      </c>
      <c r="M33" s="76" t="s">
        <v>22</v>
      </c>
    </row>
    <row r="34" spans="1:13" s="77" customFormat="1" ht="15" customHeight="1">
      <c r="A34" s="82"/>
      <c r="B34" s="36" t="s">
        <v>54</v>
      </c>
      <c r="C34" s="36"/>
      <c r="D34" s="36"/>
      <c r="E34" s="55"/>
      <c r="F34" s="36">
        <v>2</v>
      </c>
      <c r="G34" s="22" t="s">
        <v>47</v>
      </c>
      <c r="H34" s="54">
        <v>0.12</v>
      </c>
      <c r="I34" s="22" t="s">
        <v>29</v>
      </c>
      <c r="J34" s="55">
        <v>5</v>
      </c>
      <c r="K34" s="36" t="s">
        <v>40</v>
      </c>
      <c r="L34" s="56">
        <f>ROUND(F34*H34*J34,2)</f>
        <v>1.2</v>
      </c>
      <c r="M34" s="76" t="s">
        <v>22</v>
      </c>
    </row>
    <row r="35" spans="2:4" ht="15" customHeight="1">
      <c r="B35" s="2" t="s">
        <v>12</v>
      </c>
      <c r="C35" s="25">
        <f>L31+L32+L33+L34</f>
        <v>16.1</v>
      </c>
      <c r="D35" s="5" t="s">
        <v>22</v>
      </c>
    </row>
    <row r="36" spans="1:13" s="76" customFormat="1" ht="15" customHeight="1">
      <c r="A36" s="81" t="s">
        <v>51</v>
      </c>
      <c r="B36" s="45" t="s">
        <v>55</v>
      </c>
      <c r="C36" s="45"/>
      <c r="D36" s="45"/>
      <c r="G36" s="22">
        <v>5</v>
      </c>
      <c r="H36" s="30" t="s">
        <v>56</v>
      </c>
      <c r="I36" s="102">
        <v>125</v>
      </c>
      <c r="J36" s="102"/>
      <c r="K36" s="30" t="s">
        <v>22</v>
      </c>
      <c r="L36" s="57">
        <f>ROUND(G36*I36,2)</f>
        <v>625</v>
      </c>
      <c r="M36" s="46" t="s">
        <v>22</v>
      </c>
    </row>
    <row r="37" spans="1:13" s="76" customFormat="1" ht="15" customHeight="1">
      <c r="A37" s="75"/>
      <c r="B37" s="45" t="s">
        <v>57</v>
      </c>
      <c r="C37" s="45"/>
      <c r="D37" s="45"/>
      <c r="E37" s="45"/>
      <c r="F37" s="45"/>
      <c r="G37" s="45">
        <v>1</v>
      </c>
      <c r="H37" s="30" t="s">
        <v>56</v>
      </c>
      <c r="I37" s="102">
        <v>35</v>
      </c>
      <c r="J37" s="102"/>
      <c r="K37" s="30" t="s">
        <v>22</v>
      </c>
      <c r="L37" s="57">
        <f>ROUND(G37*I37,2)</f>
        <v>35</v>
      </c>
      <c r="M37" s="46" t="s">
        <v>22</v>
      </c>
    </row>
    <row r="38" spans="1:13" s="76" customFormat="1" ht="15" customHeight="1">
      <c r="A38" s="75"/>
      <c r="B38" s="45" t="s">
        <v>58</v>
      </c>
      <c r="C38" s="45"/>
      <c r="D38" s="45"/>
      <c r="E38" s="45"/>
      <c r="F38" s="45"/>
      <c r="G38" s="45">
        <v>1</v>
      </c>
      <c r="H38" s="30" t="s">
        <v>56</v>
      </c>
      <c r="I38" s="102">
        <v>30</v>
      </c>
      <c r="J38" s="102"/>
      <c r="K38" s="30" t="s">
        <v>22</v>
      </c>
      <c r="L38" s="57">
        <f>ROUND(G38*I38,2)</f>
        <v>30</v>
      </c>
      <c r="M38" s="46" t="s">
        <v>22</v>
      </c>
    </row>
    <row r="39" spans="1:12" s="77" customFormat="1" ht="15" customHeight="1">
      <c r="A39" s="79"/>
      <c r="B39" s="18" t="s">
        <v>59</v>
      </c>
      <c r="C39" s="58">
        <f>SUM(L36:L38)</f>
        <v>690</v>
      </c>
      <c r="D39" s="77" t="s">
        <v>22</v>
      </c>
      <c r="E39" s="18"/>
      <c r="F39" s="37"/>
      <c r="G39" s="83"/>
      <c r="H39" s="18"/>
      <c r="I39" s="84"/>
      <c r="J39" s="84"/>
      <c r="L39" s="39"/>
    </row>
    <row r="40" spans="1:4" ht="15" customHeight="1" thickBot="1">
      <c r="A40" s="67"/>
      <c r="B40" s="2" t="s">
        <v>32</v>
      </c>
      <c r="C40" s="48">
        <f>C35+C39</f>
        <v>706.1</v>
      </c>
      <c r="D40" s="5" t="s">
        <v>22</v>
      </c>
    </row>
    <row r="41" spans="1:4" ht="15" customHeight="1">
      <c r="A41" s="67"/>
      <c r="C41" s="49"/>
      <c r="D41" s="5"/>
    </row>
    <row r="42" spans="2:8" ht="15" customHeight="1">
      <c r="B42" s="105" t="s">
        <v>83</v>
      </c>
      <c r="C42" s="105"/>
      <c r="D42" s="105"/>
      <c r="E42" s="105"/>
      <c r="F42" s="105"/>
      <c r="G42" s="105"/>
      <c r="H42" s="105"/>
    </row>
    <row r="43" spans="2:10" ht="15" customHeight="1">
      <c r="B43" s="105"/>
      <c r="C43" s="105"/>
      <c r="D43" s="105"/>
      <c r="E43" s="105"/>
      <c r="F43" s="105"/>
      <c r="G43" s="105"/>
      <c r="H43" s="105"/>
      <c r="J43" s="2" t="s">
        <v>60</v>
      </c>
    </row>
    <row r="44" ht="15" customHeight="1"/>
    <row r="45" spans="2:12" ht="15" customHeight="1">
      <c r="B45" s="100" t="s">
        <v>61</v>
      </c>
      <c r="C45" s="100"/>
      <c r="D45" s="100"/>
      <c r="J45" s="114" t="s">
        <v>92</v>
      </c>
      <c r="K45" s="114"/>
      <c r="L45" s="114"/>
    </row>
    <row r="46" spans="10:12" ht="15" customHeight="1">
      <c r="J46" s="50"/>
      <c r="K46" s="50"/>
      <c r="L46" s="50"/>
    </row>
    <row r="47" spans="10:12" ht="15" customHeight="1">
      <c r="J47" s="50"/>
      <c r="K47" s="50"/>
      <c r="L47" s="50"/>
    </row>
    <row r="48" spans="10:12" ht="15" customHeight="1">
      <c r="J48" s="50"/>
      <c r="K48" s="50"/>
      <c r="L48" s="50"/>
    </row>
    <row r="49" spans="10:12" ht="15" customHeight="1">
      <c r="J49" s="50"/>
      <c r="K49" s="50"/>
      <c r="L49" s="50"/>
    </row>
    <row r="50" spans="10:12" ht="15" customHeight="1">
      <c r="J50" s="50"/>
      <c r="K50" s="50"/>
      <c r="L50" s="50"/>
    </row>
    <row r="51" spans="10:12" ht="15" customHeight="1">
      <c r="J51" s="50"/>
      <c r="K51" s="50"/>
      <c r="L51" s="50"/>
    </row>
    <row r="52" spans="10:12" ht="15" customHeight="1">
      <c r="J52" s="50"/>
      <c r="K52" s="50"/>
      <c r="L52" s="50"/>
    </row>
    <row r="53" spans="10:12" ht="15" customHeight="1">
      <c r="J53" s="50"/>
      <c r="K53" s="50"/>
      <c r="L53" s="50"/>
    </row>
    <row r="54" spans="1:13" s="12" customFormat="1" ht="15.7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1" s="12" customFormat="1" ht="15.75" customHeight="1">
      <c r="A55" s="85"/>
      <c r="B55" s="9"/>
      <c r="C55" s="9"/>
      <c r="D55" s="96"/>
      <c r="E55" s="96"/>
      <c r="F55" s="96"/>
      <c r="G55" s="113"/>
      <c r="H55" s="96"/>
      <c r="I55" s="10"/>
      <c r="J55" s="96"/>
      <c r="K55" s="96"/>
    </row>
    <row r="56" spans="1:10" s="12" customFormat="1" ht="15.75" customHeight="1">
      <c r="A56" s="85"/>
      <c r="B56" s="9"/>
      <c r="C56" s="9"/>
      <c r="D56" s="9"/>
      <c r="E56" s="9"/>
      <c r="F56" s="9"/>
      <c r="G56" s="9"/>
      <c r="H56" s="9"/>
      <c r="I56" s="9"/>
      <c r="J56" s="9"/>
    </row>
    <row r="57" spans="1:10" ht="15.75" customHeight="1">
      <c r="A57" s="99"/>
      <c r="B57" s="99"/>
      <c r="C57" s="99"/>
      <c r="D57" s="1"/>
      <c r="G57" s="3" t="s">
        <v>62</v>
      </c>
      <c r="H57" s="3"/>
      <c r="I57" s="3"/>
      <c r="J57" s="3"/>
    </row>
    <row r="58" spans="1:13" s="12" customFormat="1" ht="15.75" customHeight="1">
      <c r="A58" s="101"/>
      <c r="B58" s="101"/>
      <c r="C58" s="101"/>
      <c r="D58" s="101"/>
      <c r="E58" s="9"/>
      <c r="F58" s="9"/>
      <c r="G58" s="104" t="s">
        <v>83</v>
      </c>
      <c r="H58" s="104"/>
      <c r="I58" s="104"/>
      <c r="J58" s="104"/>
      <c r="K58" s="104"/>
      <c r="L58" s="104"/>
      <c r="M58" s="104"/>
    </row>
    <row r="59" spans="1:13" s="12" customFormat="1" ht="15.75" customHeight="1">
      <c r="A59" s="101"/>
      <c r="B59" s="101"/>
      <c r="C59" s="101"/>
      <c r="D59" s="101"/>
      <c r="E59" s="9"/>
      <c r="F59" s="9"/>
      <c r="G59" s="104"/>
      <c r="H59" s="104"/>
      <c r="I59" s="104"/>
      <c r="J59" s="104"/>
      <c r="K59" s="104"/>
      <c r="L59" s="104"/>
      <c r="M59" s="104"/>
    </row>
    <row r="60" spans="1:13" s="12" customFormat="1" ht="15.75" customHeight="1">
      <c r="A60" s="86"/>
      <c r="B60" s="23"/>
      <c r="C60" s="23"/>
      <c r="D60" s="23"/>
      <c r="E60" s="9"/>
      <c r="F60" s="9"/>
      <c r="G60" s="104"/>
      <c r="H60" s="104"/>
      <c r="I60" s="104"/>
      <c r="J60" s="104"/>
      <c r="K60" s="104"/>
      <c r="L60" s="104"/>
      <c r="M60" s="104"/>
    </row>
    <row r="61" spans="1:13" s="12" customFormat="1" ht="15.75" customHeight="1">
      <c r="A61" s="86"/>
      <c r="B61" s="23"/>
      <c r="C61" s="23"/>
      <c r="D61" s="23"/>
      <c r="E61" s="9"/>
      <c r="F61" s="9"/>
      <c r="G61" s="9"/>
      <c r="H61" s="9"/>
      <c r="I61" s="59"/>
      <c r="J61" s="59"/>
      <c r="K61" s="59"/>
      <c r="L61" s="59"/>
      <c r="M61" s="5"/>
    </row>
    <row r="62" spans="1:13" s="12" customFormat="1" ht="15.75" customHeight="1">
      <c r="A62" s="86"/>
      <c r="B62" s="23"/>
      <c r="C62" s="23"/>
      <c r="D62" s="23"/>
      <c r="E62" s="9"/>
      <c r="F62" s="9"/>
      <c r="G62" s="9"/>
      <c r="H62" s="9"/>
      <c r="I62" s="2"/>
      <c r="J62" s="2"/>
      <c r="K62" s="5"/>
      <c r="L62" s="5"/>
      <c r="M62" s="5"/>
    </row>
    <row r="63" spans="1:12" s="12" customFormat="1" ht="15.75" customHeight="1">
      <c r="A63" s="89"/>
      <c r="B63" s="90"/>
      <c r="C63" s="90"/>
      <c r="D63" s="23"/>
      <c r="E63" s="9"/>
      <c r="F63" s="9"/>
      <c r="G63" s="60"/>
      <c r="H63" s="60"/>
      <c r="I63" s="61"/>
      <c r="J63" s="61"/>
      <c r="K63" s="62" t="s">
        <v>60</v>
      </c>
      <c r="L63" s="62"/>
    </row>
    <row r="64" spans="1:10" s="12" customFormat="1" ht="15.75" customHeight="1">
      <c r="A64" s="85"/>
      <c r="B64" s="9"/>
      <c r="C64" s="9"/>
      <c r="D64" s="9"/>
      <c r="E64" s="9"/>
      <c r="F64" s="9"/>
      <c r="G64" s="9"/>
      <c r="H64" s="9"/>
      <c r="I64" s="9"/>
      <c r="J64" s="9"/>
    </row>
    <row r="65" spans="1:9" s="65" customFormat="1" ht="15.75" customHeight="1">
      <c r="A65" s="103"/>
      <c r="B65" s="103"/>
      <c r="C65" s="63"/>
      <c r="D65" s="64"/>
      <c r="E65" s="64"/>
      <c r="F65" s="64"/>
      <c r="G65" s="103"/>
      <c r="H65" s="103"/>
      <c r="I65" s="103"/>
    </row>
    <row r="66" spans="1:11" ht="15.75" customHeight="1">
      <c r="A66" s="87"/>
      <c r="B66" s="106"/>
      <c r="C66" s="107"/>
      <c r="D66" s="64"/>
      <c r="E66" s="64"/>
      <c r="I66" s="106"/>
      <c r="J66" s="107"/>
      <c r="K66" s="107"/>
    </row>
    <row r="68" spans="1:13" ht="15.75" customHeight="1">
      <c r="A68" s="92" t="s">
        <v>63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5.75" customHeight="1">
      <c r="A69" s="92" t="s">
        <v>89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1" spans="5:13" ht="15.75" customHeight="1">
      <c r="E71" s="2" t="s">
        <v>64</v>
      </c>
      <c r="H71" s="105" t="s">
        <v>86</v>
      </c>
      <c r="I71" s="105"/>
      <c r="J71" s="105"/>
      <c r="K71" s="105"/>
      <c r="L71" s="105"/>
      <c r="M71" s="105"/>
    </row>
    <row r="72" spans="5:9" ht="15.75" customHeight="1">
      <c r="E72" s="2" t="s">
        <v>65</v>
      </c>
      <c r="H72" s="99">
        <v>5123</v>
      </c>
      <c r="I72" s="99"/>
    </row>
    <row r="73" spans="5:9" ht="15.75" customHeight="1">
      <c r="E73" s="2" t="s">
        <v>66</v>
      </c>
      <c r="H73" s="66">
        <v>5</v>
      </c>
      <c r="I73" s="2" t="s">
        <v>40</v>
      </c>
    </row>
    <row r="74" spans="5:10" ht="15.75" customHeight="1">
      <c r="E74" s="2" t="s">
        <v>67</v>
      </c>
      <c r="H74" s="3">
        <v>831</v>
      </c>
      <c r="I74" s="3" t="s">
        <v>68</v>
      </c>
      <c r="J74" s="2" t="s">
        <v>91</v>
      </c>
    </row>
    <row r="76" spans="1:12" ht="15.75" customHeight="1">
      <c r="A76" s="67" t="s">
        <v>69</v>
      </c>
      <c r="B76" s="2" t="s">
        <v>70</v>
      </c>
      <c r="E76" s="68" t="s">
        <v>71</v>
      </c>
      <c r="L76" s="69">
        <f>C18</f>
        <v>10156</v>
      </c>
    </row>
    <row r="77" spans="1:2" ht="15.75" customHeight="1">
      <c r="A77" s="67"/>
      <c r="B77" s="5"/>
    </row>
    <row r="78" spans="1:12" ht="15.75" customHeight="1">
      <c r="A78" s="67" t="s">
        <v>72</v>
      </c>
      <c r="B78" s="50" t="s">
        <v>73</v>
      </c>
      <c r="C78" s="50"/>
      <c r="D78" s="50"/>
      <c r="E78" s="50"/>
      <c r="F78" s="50"/>
      <c r="G78" s="115">
        <v>0.22</v>
      </c>
      <c r="H78" s="115"/>
      <c r="L78" s="70">
        <f>ROUND(L76*G78,2)</f>
        <v>2234.32</v>
      </c>
    </row>
    <row r="79" spans="1:8" ht="15.75" customHeight="1">
      <c r="A79" s="67"/>
      <c r="B79" s="50"/>
      <c r="C79" s="50"/>
      <c r="D79" s="50"/>
      <c r="E79" s="50"/>
      <c r="F79" s="50"/>
      <c r="G79" s="50"/>
      <c r="H79" s="50"/>
    </row>
    <row r="80" spans="1:12" ht="15.75" customHeight="1">
      <c r="A80" s="67" t="s">
        <v>33</v>
      </c>
      <c r="B80" s="50" t="s">
        <v>74</v>
      </c>
      <c r="C80" s="50"/>
      <c r="D80" s="50"/>
      <c r="E80" s="68" t="s">
        <v>71</v>
      </c>
      <c r="F80" s="5"/>
      <c r="G80" s="50"/>
      <c r="H80" s="50"/>
      <c r="L80" s="70">
        <f>C28</f>
        <v>1209.7</v>
      </c>
    </row>
    <row r="81" spans="1:2" ht="15.75" customHeight="1">
      <c r="A81" s="67"/>
      <c r="B81" s="5"/>
    </row>
    <row r="82" spans="1:12" ht="15.75" customHeight="1">
      <c r="A82" s="67" t="s">
        <v>48</v>
      </c>
      <c r="B82" s="2" t="s">
        <v>75</v>
      </c>
      <c r="E82" s="68" t="s">
        <v>71</v>
      </c>
      <c r="L82" s="70">
        <f>C40</f>
        <v>706.1</v>
      </c>
    </row>
    <row r="83" spans="1:12" ht="15.75" customHeight="1">
      <c r="A83" s="67"/>
      <c r="B83" s="5"/>
      <c r="L83" s="71"/>
    </row>
    <row r="84" spans="1:12" ht="15.75" customHeight="1">
      <c r="A84" s="67" t="s">
        <v>76</v>
      </c>
      <c r="B84" s="9" t="s">
        <v>77</v>
      </c>
      <c r="C84" s="9"/>
      <c r="D84" s="9"/>
      <c r="E84" s="9"/>
      <c r="F84" s="9"/>
      <c r="G84" s="9"/>
      <c r="H84" s="20">
        <v>0.1</v>
      </c>
      <c r="I84" s="9"/>
      <c r="J84" s="9"/>
      <c r="K84" s="20"/>
      <c r="L84" s="72">
        <f>ROUND((L76+L78+L80)*H84,2)</f>
        <v>1360</v>
      </c>
    </row>
    <row r="85" spans="1:12" ht="15.75" customHeight="1">
      <c r="A85" s="67"/>
      <c r="B85" s="2" t="s">
        <v>78</v>
      </c>
      <c r="L85" s="71"/>
    </row>
    <row r="86" spans="1:12" ht="15.75" customHeight="1">
      <c r="A86" s="67"/>
      <c r="B86" s="32"/>
      <c r="L86" s="71"/>
    </row>
    <row r="87" spans="1:12" ht="15.75" customHeight="1" thickBot="1">
      <c r="A87" s="67" t="s">
        <v>79</v>
      </c>
      <c r="B87" s="2" t="s">
        <v>80</v>
      </c>
      <c r="L87" s="73">
        <f>L76+L78+L80+L82+L84</f>
        <v>15666.12</v>
      </c>
    </row>
    <row r="88" ht="15.75" customHeight="1">
      <c r="A88" s="67"/>
    </row>
    <row r="89" spans="1:12" ht="15.75" customHeight="1">
      <c r="A89" s="67" t="s">
        <v>81</v>
      </c>
      <c r="B89" s="2" t="s">
        <v>82</v>
      </c>
      <c r="L89" s="7">
        <f>L87/H73</f>
        <v>3133.224</v>
      </c>
    </row>
    <row r="90" ht="15.75" customHeight="1">
      <c r="A90" s="67"/>
    </row>
    <row r="91" ht="15.75" customHeight="1">
      <c r="A91" s="67"/>
    </row>
    <row r="92" ht="15.75" customHeight="1">
      <c r="A92" s="67"/>
    </row>
    <row r="93" spans="2:12" ht="15.75" customHeight="1">
      <c r="B93" s="100" t="s">
        <v>61</v>
      </c>
      <c r="C93" s="100"/>
      <c r="D93" s="100"/>
      <c r="E93" s="100"/>
      <c r="J93" s="99" t="s">
        <v>92</v>
      </c>
      <c r="K93" s="99"/>
      <c r="L93" s="99"/>
    </row>
    <row r="96" spans="4:5" ht="15.75" customHeight="1">
      <c r="D96" s="108"/>
      <c r="E96" s="108"/>
    </row>
  </sheetData>
  <sheetProtection/>
  <mergeCells count="37">
    <mergeCell ref="B93:E93"/>
    <mergeCell ref="G78:H78"/>
    <mergeCell ref="B66:C66"/>
    <mergeCell ref="A69:M69"/>
    <mergeCell ref="H71:M71"/>
    <mergeCell ref="H72:I72"/>
    <mergeCell ref="A54:M54"/>
    <mergeCell ref="D55:F55"/>
    <mergeCell ref="G55:H55"/>
    <mergeCell ref="J55:K55"/>
    <mergeCell ref="J45:L45"/>
    <mergeCell ref="B42:H43"/>
    <mergeCell ref="I66:K66"/>
    <mergeCell ref="J93:L93"/>
    <mergeCell ref="D96:E96"/>
    <mergeCell ref="J14:K14"/>
    <mergeCell ref="J15:K15"/>
    <mergeCell ref="I24:J24"/>
    <mergeCell ref="I37:J37"/>
    <mergeCell ref="I36:J36"/>
    <mergeCell ref="J21:K21"/>
    <mergeCell ref="J13:K13"/>
    <mergeCell ref="A57:C57"/>
    <mergeCell ref="B45:D45"/>
    <mergeCell ref="A58:D58"/>
    <mergeCell ref="I38:J38"/>
    <mergeCell ref="A68:M68"/>
    <mergeCell ref="A65:B65"/>
    <mergeCell ref="A59:D59"/>
    <mergeCell ref="G58:M60"/>
    <mergeCell ref="G65:I65"/>
    <mergeCell ref="A1:M1"/>
    <mergeCell ref="G2:H2"/>
    <mergeCell ref="J2:K2"/>
    <mergeCell ref="H12:I12"/>
    <mergeCell ref="H9:I9"/>
    <mergeCell ref="E12:F12"/>
  </mergeCells>
  <printOptions horizont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2020-02-11T09:38:32Z</cp:lastPrinted>
  <dcterms:created xsi:type="dcterms:W3CDTF">1996-10-08T23:32:33Z</dcterms:created>
  <dcterms:modified xsi:type="dcterms:W3CDTF">2020-02-11T09:39:51Z</dcterms:modified>
  <cp:category/>
  <cp:version/>
  <cp:contentType/>
  <cp:contentStatus/>
</cp:coreProperties>
</file>